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тавка рабочего" sheetId="1" state="visible" r:id="rId1"/>
    <sheet name="Накладные" sheetId="2" state="visible" r:id="rId2"/>
    <sheet name="Час участка" sheetId="3" state="visible" r:id="rId3"/>
    <sheet name="Проверка на заказе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EFEDEA"/>
      </patternFill>
    </fill>
    <fill>
      <patternFill patternType="solid">
        <fgColor rgb="00F7F6F5"/>
      </patternFill>
    </fill>
    <fill>
      <patternFill patternType="solid">
        <fgColor rgb="00FFF0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  <xf numFmtId="164" fontId="0" fillId="3" borderId="0" pivotButton="0" quotePrefix="0" xfId="0"/>
    <xf numFmtId="9" fontId="0" fillId="4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20" customWidth="1" min="3" max="3"/>
    <col width="16" customWidth="1" min="4" max="4"/>
    <col width="16" customWidth="1" min="5" max="5"/>
    <col width="18" customWidth="1" min="6" max="6"/>
    <col width="18" customWidth="1" min="7" max="7"/>
    <col width="12" customWidth="1" min="8" max="8"/>
  </cols>
  <sheetData>
    <row r="1">
      <c r="A1" s="1" t="inlineStr">
        <is>
          <t>Ставка рабочего по участкам</t>
        </is>
      </c>
    </row>
    <row r="3" ht="32" customHeight="1">
      <c r="A3" s="2" t="inlineStr">
        <is>
          <t>Участок</t>
        </is>
      </c>
      <c r="B3" s="2" t="inlineStr">
        <is>
          <t>Человек</t>
        </is>
      </c>
      <c r="C3" s="2" t="inlineStr">
        <is>
          <t>Мес. стоимость работника, ₽</t>
        </is>
      </c>
      <c r="D3" s="2" t="inlineStr">
        <is>
          <t>Календарный фонд, ч/чел</t>
        </is>
      </c>
      <c r="E3" s="2" t="inlineStr">
        <is>
          <t>Отпуск и больничные, ч/чел</t>
        </is>
      </c>
      <c r="F3" s="2" t="inlineStr">
        <is>
          <t>Непроизводительное время, ч/чел</t>
        </is>
      </c>
      <c r="G3" s="2" t="inlineStr">
        <is>
          <t>Производительный фонд, ч/чел</t>
        </is>
      </c>
      <c r="H3" s="2" t="inlineStr">
        <is>
          <t>Ставка, ₽/ч</t>
        </is>
      </c>
    </row>
    <row r="4">
      <c r="A4" t="inlineStr">
        <is>
          <t>Раскрой</t>
        </is>
      </c>
      <c r="B4" t="n">
        <v>1</v>
      </c>
      <c r="C4" t="n">
        <v>97650</v>
      </c>
      <c r="D4" t="n">
        <v>168</v>
      </c>
      <c r="E4" t="n">
        <v>8</v>
      </c>
      <c r="F4" t="n">
        <v>34</v>
      </c>
      <c r="G4" s="3">
        <f>D4-E4-F4</f>
        <v/>
      </c>
      <c r="H4" s="3">
        <f>C4/G4</f>
        <v/>
      </c>
    </row>
    <row r="5">
      <c r="A5" t="inlineStr">
        <is>
          <t>Гибка</t>
        </is>
      </c>
      <c r="B5" t="n">
        <v>1</v>
      </c>
      <c r="C5" t="n">
        <v>97650</v>
      </c>
      <c r="D5" t="n">
        <v>168</v>
      </c>
      <c r="E5" t="n">
        <v>8</v>
      </c>
      <c r="F5" t="n">
        <v>34</v>
      </c>
      <c r="G5" s="3">
        <f>D5-E5-F5</f>
        <v/>
      </c>
      <c r="H5" s="3">
        <f>C5/G5</f>
        <v/>
      </c>
    </row>
    <row r="6">
      <c r="A6" t="inlineStr">
        <is>
          <t>Сварка</t>
        </is>
      </c>
      <c r="B6" t="n">
        <v>2</v>
      </c>
      <c r="C6" t="n">
        <v>134820</v>
      </c>
      <c r="D6" t="n">
        <v>168</v>
      </c>
      <c r="E6" t="n">
        <v>8</v>
      </c>
      <c r="F6" t="n">
        <v>34</v>
      </c>
      <c r="G6" s="3">
        <f>D6-E6-F6</f>
        <v/>
      </c>
      <c r="H6" s="3">
        <f>C6/G6</f>
        <v/>
      </c>
    </row>
    <row r="7">
      <c r="A7" t="inlineStr">
        <is>
          <t>Покраска</t>
        </is>
      </c>
      <c r="B7" t="n">
        <v>1</v>
      </c>
      <c r="C7" t="n">
        <v>120330</v>
      </c>
      <c r="D7" t="n">
        <v>168</v>
      </c>
      <c r="E7" t="n">
        <v>8</v>
      </c>
      <c r="F7" t="n">
        <v>34</v>
      </c>
      <c r="G7" s="3">
        <f>D7-E7-F7</f>
        <v/>
      </c>
      <c r="H7" s="3">
        <f>C7/G7</f>
        <v/>
      </c>
    </row>
    <row r="8">
      <c r="A8" t="inlineStr">
        <is>
          <t>Контроль</t>
        </is>
      </c>
      <c r="B8" t="n">
        <v>1</v>
      </c>
      <c r="C8" t="n">
        <v>100800</v>
      </c>
      <c r="D8" t="n">
        <v>168</v>
      </c>
      <c r="E8" t="n">
        <v>8</v>
      </c>
      <c r="F8" t="n">
        <v>34</v>
      </c>
      <c r="G8" s="3">
        <f>D8-E8-F8</f>
        <v/>
      </c>
      <c r="H8" s="3">
        <f>C8/G8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Накладные расходы цеха за месяц</t>
        </is>
      </c>
    </row>
    <row r="3" ht="32" customHeight="1">
      <c r="A3" s="2" t="inlineStr">
        <is>
          <t>Статья</t>
        </is>
      </c>
      <c r="B3" s="2" t="inlineStr">
        <is>
          <t>Сумма, ₽</t>
        </is>
      </c>
    </row>
    <row r="4">
      <c r="A4" t="inlineStr">
        <is>
          <t>Аренда помещения 300 м²</t>
        </is>
      </c>
      <c r="B4" t="n">
        <v>96000</v>
      </c>
    </row>
    <row r="5">
      <c r="A5" t="inlineStr">
        <is>
          <t>Электричество</t>
        </is>
      </c>
      <c r="B5" t="n">
        <v>38000</v>
      </c>
    </row>
    <row r="6">
      <c r="A6" t="inlineStr">
        <is>
          <t>Мастер участка (с взносами)</t>
        </is>
      </c>
      <c r="B6" t="n">
        <v>104000</v>
      </c>
    </row>
    <row r="7">
      <c r="A7" t="inlineStr">
        <is>
          <t>Снабженец-кладовщик (с взносами)</t>
        </is>
      </c>
      <c r="B7" t="n">
        <v>71500</v>
      </c>
    </row>
    <row r="8">
      <c r="A8" t="inlineStr">
        <is>
          <t>Расходники: диски, электроды, газ, СИЗ</t>
        </is>
      </c>
      <c r="B8" t="n">
        <v>31000</v>
      </c>
    </row>
    <row r="9">
      <c r="A9" t="inlineStr">
        <is>
          <t>Амортизация оборудования</t>
        </is>
      </c>
      <c r="B9" t="n">
        <v>24000</v>
      </c>
    </row>
    <row r="10">
      <c r="A10" t="inlineStr">
        <is>
          <t>Связь, интернет, софт</t>
        </is>
      </c>
      <c r="B10" t="n">
        <v>8500</v>
      </c>
    </row>
    <row r="11">
      <c r="A11" t="inlineStr">
        <is>
          <t>Вывоз мусора, обслуживание помещения</t>
        </is>
      </c>
      <c r="B11" t="n">
        <v>5000</v>
      </c>
    </row>
    <row r="13">
      <c r="A13" s="4" t="inlineStr">
        <is>
          <t>ИТОГО</t>
        </is>
      </c>
      <c r="B13" s="3">
        <f>SUM(B4:B11)</f>
        <v/>
      </c>
    </row>
    <row r="15">
      <c r="A15" s="4" t="inlineStr">
        <is>
          <t>Производительный фонд за месяц, ч</t>
        </is>
      </c>
      <c r="B15" s="3">
        <f>SUMPRODUCT('Ставка рабочего'!G4:G8,'Ставка рабочего'!B4:B8)</f>
        <v/>
      </c>
    </row>
    <row r="16">
      <c r="A16" s="4" t="inlineStr">
        <is>
          <t>Ставка накладных, ₽/ч</t>
        </is>
      </c>
      <c r="B16" s="3">
        <f>B13/B15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6" customWidth="1" min="4" max="4"/>
  </cols>
  <sheetData>
    <row r="1">
      <c r="A1" s="1" t="inlineStr">
        <is>
          <t>Полный час участка</t>
        </is>
      </c>
    </row>
    <row r="3" ht="32" customHeight="1">
      <c r="A3" s="2" t="inlineStr">
        <is>
          <t>Участок</t>
        </is>
      </c>
      <c r="B3" s="2" t="inlineStr">
        <is>
          <t>Ставка рабочего, ₽/ч</t>
        </is>
      </c>
      <c r="C3" s="2" t="inlineStr">
        <is>
          <t>+ Накладные, ₽/ч</t>
        </is>
      </c>
      <c r="D3" s="2" t="inlineStr">
        <is>
          <t>Полный час, ₽/ч</t>
        </is>
      </c>
    </row>
    <row r="4">
      <c r="A4" t="inlineStr">
        <is>
          <t>Раскрой</t>
        </is>
      </c>
      <c r="B4" s="3">
        <f>'Ставка рабочего'!H4</f>
        <v/>
      </c>
      <c r="C4" s="3">
        <f>'Накладные'!B16</f>
        <v/>
      </c>
      <c r="D4" s="3">
        <f>B4+C4</f>
        <v/>
      </c>
    </row>
    <row r="5">
      <c r="A5" t="inlineStr">
        <is>
          <t>Гибка</t>
        </is>
      </c>
      <c r="B5" s="3">
        <f>'Ставка рабочего'!H5</f>
        <v/>
      </c>
      <c r="C5" s="3">
        <f>'Накладные'!B16</f>
        <v/>
      </c>
      <c r="D5" s="3">
        <f>B5+C5</f>
        <v/>
      </c>
    </row>
    <row r="6">
      <c r="A6" t="inlineStr">
        <is>
          <t>Сварка</t>
        </is>
      </c>
      <c r="B6" s="3">
        <f>'Ставка рабочего'!H6</f>
        <v/>
      </c>
      <c r="C6" s="3">
        <f>'Накладные'!B16</f>
        <v/>
      </c>
      <c r="D6" s="3">
        <f>B6+C6</f>
        <v/>
      </c>
    </row>
    <row r="7">
      <c r="A7" t="inlineStr">
        <is>
          <t>Покраска</t>
        </is>
      </c>
      <c r="B7" s="3">
        <f>'Ставка рабочего'!H7</f>
        <v/>
      </c>
      <c r="C7" s="3">
        <f>'Накладные'!B16</f>
        <v/>
      </c>
      <c r="D7" s="3">
        <f>B7+C7</f>
        <v/>
      </c>
    </row>
    <row r="8">
      <c r="A8" t="inlineStr">
        <is>
          <t>Контроль</t>
        </is>
      </c>
      <c r="B8" s="3">
        <f>'Ставка рабочего'!H8</f>
        <v/>
      </c>
      <c r="C8" s="3">
        <f>'Накладные'!B16</f>
        <v/>
      </c>
      <c r="D8" s="3">
        <f>B8+C8</f>
        <v/>
      </c>
    </row>
    <row r="11">
      <c r="A11" s="4" t="inlineStr">
        <is>
          <t>Проверка: месяц из пяти ставок</t>
        </is>
      </c>
      <c r="B11" s="3">
        <f>126*SUMPRODUCT(D4:D8,'Ставка рабочего'!B4:B8)</f>
        <v/>
      </c>
    </row>
    <row r="12">
      <c r="A12" t="inlineStr">
        <is>
          <t>Сверка: ФОТ прямой + накладные</t>
        </is>
      </c>
      <c r="B12" s="3">
        <f>SUMPRODUCT('Ставка рабочего'!C4:C8,'Ставка рабочего'!B4:B8)+'Накладные'!B13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Проверка на заказе 26-031</t>
        </is>
      </c>
    </row>
    <row r="3" ht="32" customHeight="1">
      <c r="A3" s="2" t="inlineStr">
        <is>
          <t>Участок</t>
        </is>
      </c>
      <c r="B3" s="2" t="inlineStr">
        <is>
          <t>Часы</t>
        </is>
      </c>
      <c r="C3" s="2" t="inlineStr">
        <is>
          <t>Труд, ₽</t>
        </is>
      </c>
      <c r="D3" s="2" t="inlineStr">
        <is>
          <t>Накладные, ₽</t>
        </is>
      </c>
      <c r="E3" s="2" t="inlineStr">
        <is>
          <t>Полный час, ₽</t>
        </is>
      </c>
    </row>
    <row r="4">
      <c r="A4" t="inlineStr">
        <is>
          <t>Раскрой</t>
        </is>
      </c>
      <c r="B4" t="n">
        <v>8</v>
      </c>
      <c r="C4" t="n">
        <v>6200</v>
      </c>
      <c r="D4" s="3">
        <f>B4*'Накладные'!B16</f>
        <v/>
      </c>
      <c r="E4" s="3">
        <f>C4+D4</f>
        <v/>
      </c>
    </row>
    <row r="5">
      <c r="A5" t="inlineStr">
        <is>
          <t>Гибка</t>
        </is>
      </c>
      <c r="B5" t="n">
        <v>16</v>
      </c>
      <c r="C5" t="n">
        <v>12400</v>
      </c>
      <c r="D5" s="3">
        <f>B5*'Накладные'!B16</f>
        <v/>
      </c>
      <c r="E5" s="3">
        <f>C5+D5</f>
        <v/>
      </c>
    </row>
    <row r="6">
      <c r="A6" t="inlineStr">
        <is>
          <t>Сварка</t>
        </is>
      </c>
      <c r="B6" t="n">
        <v>20</v>
      </c>
      <c r="C6" t="n">
        <v>21400</v>
      </c>
      <c r="D6" s="3">
        <f>B6*'Накладные'!B16</f>
        <v/>
      </c>
      <c r="E6" s="3">
        <f>C6+D6</f>
        <v/>
      </c>
    </row>
    <row r="7">
      <c r="A7" t="inlineStr">
        <is>
          <t>Покраска</t>
        </is>
      </c>
      <c r="B7" t="n">
        <v>12</v>
      </c>
      <c r="C7" t="n">
        <v>11460</v>
      </c>
      <c r="D7" s="3">
        <f>B7*'Накладные'!B16</f>
        <v/>
      </c>
      <c r="E7" s="3">
        <f>C7+D7</f>
        <v/>
      </c>
    </row>
    <row r="8">
      <c r="A8" t="inlineStr">
        <is>
          <t>Контроль</t>
        </is>
      </c>
      <c r="B8" t="n">
        <v>2.5</v>
      </c>
      <c r="C8" t="n">
        <v>2000</v>
      </c>
      <c r="D8" s="3">
        <f>B8*'Накладные'!B16</f>
        <v/>
      </c>
      <c r="E8" s="3">
        <f>C8+D8</f>
        <v/>
      </c>
    </row>
    <row r="9">
      <c r="A9" s="4" t="inlineStr">
        <is>
          <t>Итого</t>
        </is>
      </c>
      <c r="B9" s="3">
        <f>SUM(B4:B8)</f>
        <v/>
      </c>
      <c r="C9" s="3">
        <f>SUM(C4:C8)</f>
        <v/>
      </c>
      <c r="D9" s="3">
        <f>SUM(D4:D8)</f>
        <v/>
      </c>
      <c r="E9" s="3">
        <f>SUM(E4:E8)</f>
        <v/>
      </c>
    </row>
    <row r="11" ht="32" customHeight="1">
      <c r="A11" s="2" t="inlineStr">
        <is>
          <t>Показатель</t>
        </is>
      </c>
      <c r="B11" s="2" t="inlineStr">
        <is>
          <t>Сумма</t>
        </is>
      </c>
    </row>
    <row r="12">
      <c r="A12" t="inlineStr">
        <is>
          <t>Материалы</t>
        </is>
      </c>
      <c r="B12" t="n">
        <v>92340</v>
      </c>
    </row>
    <row r="13">
      <c r="A13" t="inlineStr">
        <is>
          <t>Себестоимость (как в продукте)</t>
        </is>
      </c>
      <c r="B13" s="3">
        <f>B12+C9</f>
        <v/>
      </c>
    </row>
    <row r="14">
      <c r="A14" t="inlineStr">
        <is>
          <t>Накладные на заказ</t>
        </is>
      </c>
      <c r="B14" s="3">
        <f>D9</f>
        <v/>
      </c>
    </row>
    <row r="15">
      <c r="A15" t="inlineStr">
        <is>
          <t>Полная стоимость</t>
        </is>
      </c>
      <c r="B15" s="3">
        <f>B13+D9</f>
        <v/>
      </c>
    </row>
    <row r="16">
      <c r="A16" t="inlineStr">
        <is>
          <t>Цена</t>
        </is>
      </c>
      <c r="B16" t="n">
        <v>243000</v>
      </c>
    </row>
    <row r="17">
      <c r="A17" t="inlineStr">
        <is>
          <t>Прибыль</t>
        </is>
      </c>
      <c r="B17" s="3">
        <f>B16-B15</f>
        <v/>
      </c>
    </row>
    <row r="18">
      <c r="A18" t="inlineStr">
        <is>
          <t>Прибыль, % цены</t>
        </is>
      </c>
      <c r="B18" s="5">
        <f>B17/B16</f>
        <v/>
      </c>
    </row>
    <row r="21">
      <c r="A21" s="4" t="inlineStr">
        <is>
          <t>Заказ только из труда (сравнение)</t>
        </is>
      </c>
    </row>
    <row r="22">
      <c r="A22" t="inlineStr">
        <is>
          <t>Себестоимость (= труд заказа 26-031)</t>
        </is>
      </c>
      <c r="B22" s="3">
        <f>C9</f>
        <v/>
      </c>
    </row>
    <row r="23">
      <c r="A23" t="inlineStr">
        <is>
          <t>Маржа, %</t>
        </is>
      </c>
      <c r="B23" s="6" t="n">
        <v>0.4</v>
      </c>
    </row>
    <row r="24">
      <c r="A24" t="inlineStr">
        <is>
          <t>Цена</t>
        </is>
      </c>
      <c r="B24" s="3">
        <f>B22/(1-B23)</f>
        <v/>
      </c>
    </row>
    <row r="25">
      <c r="A25" t="inlineStr">
        <is>
          <t>Маржа, ₽</t>
        </is>
      </c>
      <c r="B25" s="3">
        <f>B24-B22</f>
        <v/>
      </c>
    </row>
    <row r="26">
      <c r="A26" t="inlineStr">
        <is>
          <t>Накладные (те же часы × ставка)</t>
        </is>
      </c>
      <c r="B26" s="3">
        <f>B9*'Накладные'!B16</f>
        <v/>
      </c>
    </row>
    <row r="27">
      <c r="A27" t="inlineStr">
        <is>
          <t>Прибыль, ₽</t>
        </is>
      </c>
      <c r="B27" s="3">
        <f>B25-B26</f>
        <v/>
      </c>
    </row>
    <row r="28">
      <c r="A28" t="inlineStr">
        <is>
          <t>Прибыль, % цены</t>
        </is>
      </c>
      <c r="B28" s="5">
        <f>B27/B24</f>
        <v/>
      </c>
    </row>
    <row r="29">
      <c r="A29" t="inlineStr">
        <is>
          <t>Разрыв прибыли (26-031 / труд-заказ)</t>
        </is>
      </c>
      <c r="B29" s="7">
        <f>B17/B27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2026-10-12T08:12:25Z</dcterms:created>
  <dcterms:modified xsi:type="dcterms:W3CDTF">2026-10-12T08:12:25Z</dcterms:modified>
</cp:coreProperties>
</file>