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верка" sheetId="1" state="visible" r:id="rId1"/>
    <sheet name="Пример 26-031" sheetId="2" state="visible" r:id="rId2"/>
    <sheet name="Как заполнять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/>
    <font>
      <b val="1"/>
      <sz val="12"/>
    </font>
  </fonts>
  <fills count="4">
    <fill>
      <patternFill/>
    </fill>
    <fill>
      <patternFill patternType="gray125"/>
    </fill>
    <fill>
      <patternFill patternType="solid">
        <fgColor rgb="FFEFEDEA"/>
      </patternFill>
    </fill>
    <fill>
      <patternFill patternType="solid">
        <fgColor rgb="FFF7F6F5"/>
      </patternFill>
    </fill>
  </fills>
  <borders count="2">
    <border>
      <left/>
      <right/>
      <top/>
      <bottom/>
      <diagonal/>
    </border>
    <border>
      <left style="thin">
        <color rgb="FFD9D6D2"/>
      </left>
      <right style="thin">
        <color rgb="FFD9D6D2"/>
      </right>
      <top style="thin">
        <color rgb="FFD9D6D2"/>
      </top>
      <bottom style="thin">
        <color rgb="FFD9D6D2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horizontal="center" vertical="center" wrapText="1"/>
    </xf>
    <xf numFmtId="3" fontId="3" fillId="3" borderId="1" applyAlignment="1" pivotButton="0" quotePrefix="0" xfId="0">
      <alignment horizontal="center" vertical="center" wrapText="1"/>
    </xf>
    <xf numFmtId="0" fontId="2" fillId="0" borderId="0" pivotButton="0" quotePrefix="0" xfId="0"/>
    <xf numFmtId="3" fontId="2" fillId="3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14" customWidth="1" min="3" max="3"/>
    <col width="14" customWidth="1" min="4" max="4"/>
    <col width="14" customWidth="1" min="5" max="5"/>
    <col width="30" customWidth="1" min="6" max="6"/>
    <col width="36" customWidth="1" min="7" max="7"/>
  </cols>
  <sheetData>
    <row r="1">
      <c r="A1" s="1" t="inlineStr">
        <is>
          <t>Сверка себестоимости заказа: план и факт</t>
        </is>
      </c>
    </row>
    <row r="2">
      <c r="A2" t="inlineStr">
        <is>
          <t>Один заказ. План — расчёт, по которому назначали цену; факт — записи по заказу. Белые ячейки заполняются, серые считаются сами.</t>
        </is>
      </c>
    </row>
    <row r="4" ht="32" customHeight="1">
      <c r="A4" s="2" t="inlineStr">
        <is>
          <t>Группа</t>
        </is>
      </c>
      <c r="B4" s="2" t="inlineStr">
        <is>
          <t>Статья затрат</t>
        </is>
      </c>
      <c r="C4" s="2" t="inlineStr">
        <is>
          <t>План, ₽</t>
        </is>
      </c>
      <c r="D4" s="2" t="inlineStr">
        <is>
          <t>Факт, ₽</t>
        </is>
      </c>
      <c r="E4" s="2" t="inlineStr">
        <is>
          <t>Разница, ₽</t>
        </is>
      </c>
      <c r="F4" s="2" t="inlineStr">
        <is>
          <t>Причина</t>
        </is>
      </c>
      <c r="G4" s="2" t="inlineStr">
        <is>
          <t>Что исправить</t>
        </is>
      </c>
    </row>
    <row r="5">
      <c r="A5" s="3" t="inlineStr">
        <is>
          <t>Материалы</t>
        </is>
      </c>
      <c r="B5" s="4" t="n"/>
      <c r="C5" s="5" t="n"/>
      <c r="D5" s="5" t="n"/>
      <c r="E5" s="6">
        <f>IF(COUNT(C5:D5)=0,"",D5-C5)</f>
        <v/>
      </c>
      <c r="F5" s="4" t="n"/>
      <c r="G5" s="4" t="n"/>
    </row>
    <row r="6">
      <c r="A6" s="3" t="inlineStr">
        <is>
          <t>Материалы</t>
        </is>
      </c>
      <c r="B6" s="4" t="n"/>
      <c r="C6" s="5" t="n"/>
      <c r="D6" s="5" t="n"/>
      <c r="E6" s="6">
        <f>IF(COUNT(C6:D6)=0,"",D6-C6)</f>
        <v/>
      </c>
      <c r="F6" s="4" t="n"/>
      <c r="G6" s="4" t="n"/>
    </row>
    <row r="7">
      <c r="A7" s="3" t="inlineStr">
        <is>
          <t>Материалы</t>
        </is>
      </c>
      <c r="B7" s="4" t="n"/>
      <c r="C7" s="5" t="n"/>
      <c r="D7" s="5" t="n"/>
      <c r="E7" s="6">
        <f>IF(COUNT(C7:D7)=0,"",D7-C7)</f>
        <v/>
      </c>
      <c r="F7" s="4" t="n"/>
      <c r="G7" s="4" t="n"/>
    </row>
    <row r="8">
      <c r="A8" s="3" t="inlineStr">
        <is>
          <t>Материалы</t>
        </is>
      </c>
      <c r="B8" s="4" t="n"/>
      <c r="C8" s="5" t="n"/>
      <c r="D8" s="5" t="n"/>
      <c r="E8" s="6">
        <f>IF(COUNT(C8:D8)=0,"",D8-C8)</f>
        <v/>
      </c>
      <c r="F8" s="4" t="n"/>
      <c r="G8" s="4" t="n"/>
    </row>
    <row r="9">
      <c r="A9" s="3" t="inlineStr">
        <is>
          <t>Материалы</t>
        </is>
      </c>
      <c r="B9" s="4" t="n"/>
      <c r="C9" s="5" t="n"/>
      <c r="D9" s="5" t="n"/>
      <c r="E9" s="6">
        <f>IF(COUNT(C9:D9)=0,"",D9-C9)</f>
        <v/>
      </c>
      <c r="F9" s="4" t="n"/>
      <c r="G9" s="4" t="n"/>
    </row>
    <row r="10">
      <c r="A10" s="3" t="inlineStr">
        <is>
          <t>Материалы</t>
        </is>
      </c>
      <c r="B10" s="4" t="n"/>
      <c r="C10" s="5" t="n"/>
      <c r="D10" s="5" t="n"/>
      <c r="E10" s="6">
        <f>IF(COUNT(C10:D10)=0,"",D10-C10)</f>
        <v/>
      </c>
      <c r="F10" s="4" t="n"/>
      <c r="G10" s="4" t="n"/>
    </row>
    <row r="11">
      <c r="A11" s="3" t="inlineStr">
        <is>
          <t>Материалы</t>
        </is>
      </c>
      <c r="B11" s="4" t="inlineStr">
        <is>
          <t>Крепёж и метизы</t>
        </is>
      </c>
      <c r="C11" s="5" t="n"/>
      <c r="D11" s="5" t="n"/>
      <c r="E11" s="6">
        <f>IF(COUNT(C11:D11)=0,"",D11-C11)</f>
        <v/>
      </c>
      <c r="F11" s="4" t="n"/>
      <c r="G11" s="4" t="n"/>
    </row>
    <row r="12">
      <c r="A12" s="3" t="inlineStr">
        <is>
          <t>Материалы</t>
        </is>
      </c>
      <c r="B12" s="4" t="inlineStr">
        <is>
          <t>Расходники</t>
        </is>
      </c>
      <c r="C12" s="5" t="n"/>
      <c r="D12" s="5" t="n"/>
      <c r="E12" s="6">
        <f>IF(COUNT(C12:D12)=0,"",D12-C12)</f>
        <v/>
      </c>
      <c r="F12" s="4" t="n"/>
      <c r="G12" s="4" t="n"/>
    </row>
    <row r="13">
      <c r="A13" s="3" t="inlineStr">
        <is>
          <t>Труд</t>
        </is>
      </c>
      <c r="B13" s="4" t="n"/>
      <c r="C13" s="5" t="n"/>
      <c r="D13" s="5" t="n"/>
      <c r="E13" s="6">
        <f>IF(COUNT(C13:D13)=0,"",D13-C13)</f>
        <v/>
      </c>
      <c r="F13" s="4" t="n"/>
      <c r="G13" s="4" t="n"/>
    </row>
    <row r="14">
      <c r="A14" s="3" t="inlineStr">
        <is>
          <t>Труд</t>
        </is>
      </c>
      <c r="B14" s="4" t="n"/>
      <c r="C14" s="5" t="n"/>
      <c r="D14" s="5" t="n"/>
      <c r="E14" s="6">
        <f>IF(COUNT(C14:D14)=0,"",D14-C14)</f>
        <v/>
      </c>
      <c r="F14" s="4" t="n"/>
      <c r="G14" s="4" t="n"/>
    </row>
    <row r="15">
      <c r="A15" s="3" t="inlineStr">
        <is>
          <t>Труд</t>
        </is>
      </c>
      <c r="B15" s="4" t="n"/>
      <c r="C15" s="5" t="n"/>
      <c r="D15" s="5" t="n"/>
      <c r="E15" s="6">
        <f>IF(COUNT(C15:D15)=0,"",D15-C15)</f>
        <v/>
      </c>
      <c r="F15" s="4" t="n"/>
      <c r="G15" s="4" t="n"/>
    </row>
    <row r="16">
      <c r="A16" s="3" t="inlineStr">
        <is>
          <t>Труд</t>
        </is>
      </c>
      <c r="B16" s="4" t="n"/>
      <c r="C16" s="5" t="n"/>
      <c r="D16" s="5" t="n"/>
      <c r="E16" s="6">
        <f>IF(COUNT(C16:D16)=0,"",D16-C16)</f>
        <v/>
      </c>
      <c r="F16" s="4" t="n"/>
      <c r="G16" s="4" t="n"/>
    </row>
    <row r="17">
      <c r="A17" s="3" t="inlineStr">
        <is>
          <t>Труд</t>
        </is>
      </c>
      <c r="B17" s="4" t="n"/>
      <c r="C17" s="5" t="n"/>
      <c r="D17" s="5" t="n"/>
      <c r="E17" s="6">
        <f>IF(COUNT(C17:D17)=0,"",D17-C17)</f>
        <v/>
      </c>
      <c r="F17" s="4" t="n"/>
      <c r="G17" s="4" t="n"/>
    </row>
    <row r="18">
      <c r="A18" s="3" t="inlineStr">
        <is>
          <t>Расходы</t>
        </is>
      </c>
      <c r="B18" s="4" t="inlineStr">
        <is>
          <t>Транспорт</t>
        </is>
      </c>
      <c r="C18" s="5" t="n"/>
      <c r="D18" s="5" t="n"/>
      <c r="E18" s="6">
        <f>IF(COUNT(C18:D18)=0,"",D18-C18)</f>
        <v/>
      </c>
      <c r="F18" s="4" t="n"/>
      <c r="G18" s="4" t="n"/>
    </row>
    <row r="19">
      <c r="A19" s="3" t="inlineStr">
        <is>
          <t>Расходы</t>
        </is>
      </c>
      <c r="B19" s="4" t="inlineStr">
        <is>
          <t>Аренда</t>
        </is>
      </c>
      <c r="C19" s="5" t="n"/>
      <c r="D19" s="5" t="n"/>
      <c r="E19" s="6">
        <f>IF(COUNT(C19:D19)=0,"",D19-C19)</f>
        <v/>
      </c>
      <c r="F19" s="4" t="n"/>
      <c r="G19" s="4" t="n"/>
    </row>
    <row r="20">
      <c r="A20" s="3" t="inlineStr">
        <is>
          <t>Расходы</t>
        </is>
      </c>
      <c r="B20" s="4" t="inlineStr">
        <is>
          <t>Хозрасходы</t>
        </is>
      </c>
      <c r="C20" s="5" t="n"/>
      <c r="D20" s="5" t="n"/>
      <c r="E20" s="6">
        <f>IF(COUNT(C20:D20)=0,"",D20-C20)</f>
        <v/>
      </c>
      <c r="F20" s="4" t="n"/>
      <c r="G20" s="4" t="n"/>
    </row>
    <row r="21">
      <c r="A21" s="3" t="inlineStr">
        <is>
          <t>Расходы</t>
        </is>
      </c>
      <c r="B21" s="4" t="inlineStr">
        <is>
          <t>Инструмент и оборудование</t>
        </is>
      </c>
      <c r="C21" s="5" t="n"/>
      <c r="D21" s="5" t="n"/>
      <c r="E21" s="6">
        <f>IF(COUNT(C21:D21)=0,"",D21-C21)</f>
        <v/>
      </c>
      <c r="F21" s="4" t="n"/>
      <c r="G21" s="4" t="n"/>
    </row>
    <row r="22">
      <c r="A22" s="3" t="inlineStr">
        <is>
          <t>Расходы</t>
        </is>
      </c>
      <c r="B22" s="4" t="inlineStr">
        <is>
          <t>Прочее</t>
        </is>
      </c>
      <c r="C22" s="5" t="n"/>
      <c r="D22" s="5" t="n"/>
      <c r="E22" s="6">
        <f>IF(COUNT(C22:D22)=0,"",D22-C22)</f>
        <v/>
      </c>
      <c r="F22" s="4" t="n"/>
      <c r="G22" s="4" t="n"/>
    </row>
    <row r="24">
      <c r="B24" s="7" t="inlineStr">
        <is>
          <t>Себестоимость</t>
        </is>
      </c>
      <c r="C24" s="8">
        <f>SUM(C5:C22)</f>
        <v/>
      </c>
      <c r="D24" s="8">
        <f>SUM(D5:D22)</f>
        <v/>
      </c>
      <c r="E24" s="8">
        <f>D24-C24</f>
        <v/>
      </c>
    </row>
    <row r="25">
      <c r="B25" s="7" t="inlineStr">
        <is>
          <t>Сумма договора</t>
        </is>
      </c>
      <c r="C25" s="5" t="n"/>
      <c r="D25" s="8">
        <f>C25</f>
        <v/>
      </c>
    </row>
    <row r="26">
      <c r="B26" s="7" t="inlineStr">
        <is>
          <t>Маржа</t>
        </is>
      </c>
      <c r="C26" s="8">
        <f>C25-C24</f>
        <v/>
      </c>
      <c r="D26" s="8">
        <f>D25-D24</f>
        <v/>
      </c>
      <c r="E26" s="8">
        <f>D26-C26</f>
        <v/>
      </c>
    </row>
    <row r="27">
      <c r="B27" s="7" t="inlineStr">
        <is>
          <t>Маржа, %</t>
        </is>
      </c>
      <c r="C27" s="9">
        <f>IF(C25=0,"",C26/C25)</f>
        <v/>
      </c>
      <c r="D27" s="9">
        <f>IF(D25=0,"",D26/D25)</f>
        <v/>
      </c>
      <c r="E27" s="9">
        <f>IF(OR(C27="",D27=""),"",D27-C27)</f>
        <v/>
      </c>
    </row>
  </sheetData>
  <dataValidations count="3">
    <dataValidation sqref="C5:D22" showDropDown="0" showInputMessage="0" showErrorMessage="1" allowBlank="1" errorTitle="Сумма" error="Нужна сумма в рублях, не меньше нуля" type="decimal" operator="greaterThanOrEqual">
      <formula1>0</formula1>
    </dataValidation>
    <dataValidation sqref="F5:F22" showDropDown="0" showInputMessage="0" showErrorMessage="1" allowBlank="1" errorTitle="Причина" error="Выберите одно из пяти мест" type="list">
      <formula1>"цена поменялась после расчёта,списано мимо заказа или не списано,строку не занесли,часов больше нормы,разовый расход не занесён"</formula1>
    </dataValidation>
    <dataValidation sqref="C25" showDropDown="0" showInputMessage="0" showErrorMessage="1" allowBlank="1" errorTitle="Договор" error="Сумма договора в рублях" type="decimal" operator="greaterThan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9"/>
  <sheetViews>
    <sheetView workbookViewId="0">
      <selection activeCell="A1" sqref="A1"/>
    </sheetView>
  </sheetViews>
  <sheetFormatPr baseColWidth="8" defaultRowHeight="15"/>
  <cols>
    <col width="40" customWidth="1" min="1" max="1"/>
    <col width="22" customWidth="1" min="2" max="2"/>
    <col width="24" customWidth="1" min="3" max="3"/>
    <col width="14" customWidth="1" min="4" max="4"/>
    <col width="34" customWidth="1" min="5" max="5"/>
  </cols>
  <sheetData>
    <row r="1">
      <c r="A1" s="1" t="inlineStr">
        <is>
          <t>Пример: заказ 26-031 «Лестница маршевая», 243 000 ₽ по договору</t>
        </is>
      </c>
    </row>
    <row r="2">
      <c r="A2" t="inlineStr">
        <is>
          <t>Себестоимость по записям — 145 800 ₽. Три отдельных случая: каждый считается от неё, друг с другом они не складываются.</t>
        </is>
      </c>
    </row>
    <row r="4">
      <c r="A4" s="10" t="inlineStr">
        <is>
          <t>Случай 1. Лист: списали больше, чем нужно по составу (12 листов по составу, списано 14)</t>
        </is>
      </c>
    </row>
    <row r="5" ht="32" customHeight="1">
      <c r="A5" s="2" t="inlineStr">
        <is>
          <t>Статья</t>
        </is>
      </c>
      <c r="B5" s="2" t="inlineStr">
        <is>
          <t>По составу изделий, ₽</t>
        </is>
      </c>
      <c r="C5" s="2" t="inlineStr">
        <is>
          <t>Списано по заказу, ₽</t>
        </is>
      </c>
      <c r="D5" s="2" t="inlineStr">
        <is>
          <t>Разница, ₽</t>
        </is>
      </c>
      <c r="E5" s="2" t="inlineStr">
        <is>
          <t>Причина</t>
        </is>
      </c>
    </row>
    <row r="6">
      <c r="A6" s="4" t="inlineStr">
        <is>
          <t>Лист 1,5 мм оцинковка</t>
        </is>
      </c>
      <c r="B6" s="5">
        <f>12*4200</f>
        <v/>
      </c>
      <c r="C6" s="5">
        <f>14*4200</f>
        <v/>
      </c>
      <c r="D6" s="5">
        <f>C6-B6</f>
        <v/>
      </c>
      <c r="E6" s="4" t="inlineStr">
        <is>
          <t>списано больше нормы — перерасход</t>
        </is>
      </c>
    </row>
    <row r="7">
      <c r="A7" s="4" t="inlineStr">
        <is>
          <t>Труба 40×20×2</t>
        </is>
      </c>
      <c r="B7" s="5" t="n">
        <v>18720</v>
      </c>
      <c r="C7" s="5" t="n">
        <v>18720</v>
      </c>
      <c r="D7" s="5">
        <f>C7-B7</f>
        <v/>
      </c>
      <c r="E7" s="4" t="n"/>
    </row>
    <row r="8">
      <c r="A8" s="4" t="inlineStr">
        <is>
          <t>Краска RAL 9005</t>
        </is>
      </c>
      <c r="B8" s="5" t="n">
        <v>8640</v>
      </c>
      <c r="C8" s="5" t="n">
        <v>8640</v>
      </c>
      <c r="D8" s="5">
        <f>C8-B8</f>
        <v/>
      </c>
      <c r="E8" s="4" t="n"/>
    </row>
    <row r="9">
      <c r="A9" s="4" t="inlineStr">
        <is>
          <t>Метизы</t>
        </is>
      </c>
      <c r="B9" s="5" t="n">
        <v>6180</v>
      </c>
      <c r="C9" s="5" t="n">
        <v>6180</v>
      </c>
      <c r="D9" s="5">
        <f>C9-B9</f>
        <v/>
      </c>
      <c r="E9" s="4" t="n"/>
    </row>
    <row r="10">
      <c r="A10" s="4" t="inlineStr">
        <is>
          <t>Оплата труда, все участки</t>
        </is>
      </c>
      <c r="B10" s="5" t="n">
        <v>53460</v>
      </c>
      <c r="C10" s="5" t="n">
        <v>53460</v>
      </c>
      <c r="D10" s="5">
        <f>C10-B10</f>
        <v/>
      </c>
      <c r="E10" s="4" t="n"/>
    </row>
    <row r="11">
      <c r="A11" s="7" t="inlineStr">
        <is>
          <t>Себестоимость</t>
        </is>
      </c>
      <c r="B11" s="8">
        <f>SUM(B6:B10)</f>
        <v/>
      </c>
      <c r="C11" s="8">
        <f>SUM(C6:C10)</f>
        <v/>
      </c>
      <c r="D11" s="8">
        <f>C11-B11</f>
        <v/>
      </c>
    </row>
    <row r="12">
      <c r="A12" s="7" t="inlineStr">
        <is>
          <t>Сумма договора</t>
        </is>
      </c>
      <c r="B12" s="8" t="n">
        <v>243000</v>
      </c>
      <c r="C12" s="8">
        <f>B12</f>
        <v/>
      </c>
    </row>
    <row r="13">
      <c r="A13" s="7" t="inlineStr">
        <is>
          <t>Маржа</t>
        </is>
      </c>
      <c r="B13" s="8">
        <f>B12-B11</f>
        <v/>
      </c>
      <c r="C13" s="8">
        <f>C12-C11</f>
        <v/>
      </c>
      <c r="D13" s="8">
        <f>C13-B13</f>
        <v/>
      </c>
    </row>
    <row r="14">
      <c r="A14" s="7" t="inlineStr">
        <is>
          <t>Маржа, %</t>
        </is>
      </c>
      <c r="B14" s="9">
        <f>B13/B12</f>
        <v/>
      </c>
      <c r="C14" s="9">
        <f>C13/C12</f>
        <v/>
      </c>
      <c r="D14" s="9">
        <f>C14-B14</f>
        <v/>
      </c>
    </row>
    <row r="16">
      <c r="A16" s="10" t="inlineStr">
        <is>
          <t>Случай 2. Сварка: допустим, 23 часа вместо 20</t>
        </is>
      </c>
    </row>
    <row r="17" ht="32" customHeight="1">
      <c r="A17" s="2" t="inlineStr">
        <is>
          <t>Статья</t>
        </is>
      </c>
      <c r="B17" s="2" t="inlineStr">
        <is>
          <t>По записям, ₽</t>
        </is>
      </c>
      <c r="C17" s="2" t="inlineStr">
        <is>
          <t>Если сварка 23 ч, ₽</t>
        </is>
      </c>
      <c r="D17" s="2" t="inlineStr">
        <is>
          <t>Разница, ₽</t>
        </is>
      </c>
      <c r="E17" s="2" t="inlineStr">
        <is>
          <t>Причина</t>
        </is>
      </c>
    </row>
    <row r="18">
      <c r="A18" s="4" t="inlineStr">
        <is>
          <t>Материалы, все позиции</t>
        </is>
      </c>
      <c r="B18" s="5" t="n">
        <v>92340</v>
      </c>
      <c r="C18" s="5" t="n">
        <v>92340</v>
      </c>
      <c r="D18" s="5">
        <f>C18-B18</f>
        <v/>
      </c>
      <c r="E18" s="4" t="n"/>
    </row>
    <row r="19">
      <c r="A19" s="4" t="inlineStr">
        <is>
          <t>Раскрой</t>
        </is>
      </c>
      <c r="B19" s="5">
        <f>8*775</f>
        <v/>
      </c>
      <c r="C19" s="5">
        <f>8*775</f>
        <v/>
      </c>
      <c r="D19" s="5">
        <f>C19-B19</f>
        <v/>
      </c>
      <c r="E19" s="4" t="n"/>
    </row>
    <row r="20">
      <c r="A20" s="4" t="inlineStr">
        <is>
          <t>Гибка</t>
        </is>
      </c>
      <c r="B20" s="5">
        <f>16*775</f>
        <v/>
      </c>
      <c r="C20" s="5">
        <f>16*775</f>
        <v/>
      </c>
      <c r="D20" s="5">
        <f>C20-B20</f>
        <v/>
      </c>
      <c r="E20" s="4" t="n"/>
    </row>
    <row r="21">
      <c r="A21" s="4" t="inlineStr">
        <is>
          <t>Сварка</t>
        </is>
      </c>
      <c r="B21" s="5">
        <f>20*1070</f>
        <v/>
      </c>
      <c r="C21" s="5">
        <f>23*1070</f>
        <v/>
      </c>
      <c r="D21" s="5">
        <f>C21-B21</f>
        <v/>
      </c>
      <c r="E21" s="4" t="inlineStr">
        <is>
          <t>часов больше нормы</t>
        </is>
      </c>
    </row>
    <row r="22">
      <c r="A22" s="4" t="inlineStr">
        <is>
          <t>Покраска</t>
        </is>
      </c>
      <c r="B22" s="5">
        <f>12*955</f>
        <v/>
      </c>
      <c r="C22" s="5">
        <f>12*955</f>
        <v/>
      </c>
      <c r="D22" s="5">
        <f>C22-B22</f>
        <v/>
      </c>
      <c r="E22" s="4" t="n"/>
    </row>
    <row r="23">
      <c r="A23" s="4" t="inlineStr">
        <is>
          <t>Контроль</t>
        </is>
      </c>
      <c r="B23" s="5">
        <f>2.5*800</f>
        <v/>
      </c>
      <c r="C23" s="5">
        <f>2.5*800</f>
        <v/>
      </c>
      <c r="D23" s="5">
        <f>C23-B23</f>
        <v/>
      </c>
      <c r="E23" s="4" t="n"/>
    </row>
    <row r="24">
      <c r="A24" s="7" t="inlineStr">
        <is>
          <t>Себестоимость</t>
        </is>
      </c>
      <c r="B24" s="8">
        <f>SUM(B18:B23)</f>
        <v/>
      </c>
      <c r="C24" s="8">
        <f>SUM(C18:C23)</f>
        <v/>
      </c>
      <c r="D24" s="8">
        <f>C24-B24</f>
        <v/>
      </c>
    </row>
    <row r="25">
      <c r="A25" s="7" t="inlineStr">
        <is>
          <t>Сумма договора</t>
        </is>
      </c>
      <c r="B25" s="8" t="n">
        <v>243000</v>
      </c>
      <c r="C25" s="8">
        <f>B25</f>
        <v/>
      </c>
    </row>
    <row r="26">
      <c r="A26" s="7" t="inlineStr">
        <is>
          <t>Маржа</t>
        </is>
      </c>
      <c r="B26" s="8">
        <f>B25-B24</f>
        <v/>
      </c>
      <c r="C26" s="8">
        <f>C25-C24</f>
        <v/>
      </c>
      <c r="D26" s="8">
        <f>C26-B26</f>
        <v/>
      </c>
    </row>
    <row r="27">
      <c r="A27" s="7" t="inlineStr">
        <is>
          <t>Маржа, %</t>
        </is>
      </c>
      <c r="B27" s="9">
        <f>B26/B25</f>
        <v/>
      </c>
      <c r="C27" s="9">
        <f>C26/C25</f>
        <v/>
      </c>
      <c r="D27" s="9">
        <f>C27-B27</f>
        <v/>
      </c>
    </row>
    <row r="29">
      <c r="A29" s="10" t="inlineStr">
        <is>
          <t>Случай 3. Метизы: допустим, их не занесли</t>
        </is>
      </c>
    </row>
    <row r="30" ht="32" customHeight="1">
      <c r="A30" s="2" t="inlineStr">
        <is>
          <t>Статья</t>
        </is>
      </c>
      <c r="B30" s="2" t="inlineStr">
        <is>
          <t>В записях без метизов, ₽</t>
        </is>
      </c>
      <c r="C30" s="2" t="inlineStr">
        <is>
          <t>Как было на самом деле, ₽</t>
        </is>
      </c>
      <c r="D30" s="2" t="inlineStr">
        <is>
          <t>Разница, ₽</t>
        </is>
      </c>
      <c r="E30" s="2" t="inlineStr">
        <is>
          <t>Причина</t>
        </is>
      </c>
    </row>
    <row r="31">
      <c r="A31" s="4" t="inlineStr">
        <is>
          <t>Лист 1,5 мм оцинковка</t>
        </is>
      </c>
      <c r="B31" s="5" t="n">
        <v>58800</v>
      </c>
      <c r="C31" s="5" t="n">
        <v>58800</v>
      </c>
      <c r="D31" s="5">
        <f>C31-B31</f>
        <v/>
      </c>
      <c r="E31" s="4" t="n"/>
    </row>
    <row r="32">
      <c r="A32" s="4" t="inlineStr">
        <is>
          <t>Труба 40×20×2</t>
        </is>
      </c>
      <c r="B32" s="5" t="n">
        <v>18720</v>
      </c>
      <c r="C32" s="5" t="n">
        <v>18720</v>
      </c>
      <c r="D32" s="5">
        <f>C32-B32</f>
        <v/>
      </c>
      <c r="E32" s="4" t="n"/>
    </row>
    <row r="33">
      <c r="A33" s="4" t="inlineStr">
        <is>
          <t>Краска RAL 9005</t>
        </is>
      </c>
      <c r="B33" s="5" t="n">
        <v>8640</v>
      </c>
      <c r="C33" s="5" t="n">
        <v>8640</v>
      </c>
      <c r="D33" s="5">
        <f>C33-B33</f>
        <v/>
      </c>
      <c r="E33" s="4" t="n"/>
    </row>
    <row r="34">
      <c r="A34" s="4" t="inlineStr">
        <is>
          <t>Метизы</t>
        </is>
      </c>
      <c r="B34" s="5" t="n">
        <v>0</v>
      </c>
      <c r="C34" s="5" t="n">
        <v>6180</v>
      </c>
      <c r="D34" s="5">
        <f>C34-B34</f>
        <v/>
      </c>
      <c r="E34" s="4" t="inlineStr">
        <is>
          <t>строку не занесли</t>
        </is>
      </c>
    </row>
    <row r="35">
      <c r="A35" s="4" t="inlineStr">
        <is>
          <t>Оплата труда, все участки</t>
        </is>
      </c>
      <c r="B35" s="5" t="n">
        <v>53460</v>
      </c>
      <c r="C35" s="5" t="n">
        <v>53460</v>
      </c>
      <c r="D35" s="5">
        <f>C35-B35</f>
        <v/>
      </c>
      <c r="E35" s="4" t="n"/>
    </row>
    <row r="36">
      <c r="A36" s="7" t="inlineStr">
        <is>
          <t>Себестоимость</t>
        </is>
      </c>
      <c r="B36" s="8">
        <f>SUM(B31:B35)</f>
        <v/>
      </c>
      <c r="C36" s="8">
        <f>SUM(C31:C35)</f>
        <v/>
      </c>
      <c r="D36" s="8">
        <f>C36-B36</f>
        <v/>
      </c>
    </row>
    <row r="37">
      <c r="A37" s="7" t="inlineStr">
        <is>
          <t>Сумма договора</t>
        </is>
      </c>
      <c r="B37" s="8" t="n">
        <v>243000</v>
      </c>
      <c r="C37" s="8">
        <f>B37</f>
        <v/>
      </c>
    </row>
    <row r="38">
      <c r="A38" s="7" t="inlineStr">
        <is>
          <t>Маржа</t>
        </is>
      </c>
      <c r="B38" s="8">
        <f>B37-B36</f>
        <v/>
      </c>
      <c r="C38" s="8">
        <f>C37-C36</f>
        <v/>
      </c>
      <c r="D38" s="8">
        <f>C38-B38</f>
        <v/>
      </c>
    </row>
    <row r="39">
      <c r="A39" s="7" t="inlineStr">
        <is>
          <t>Маржа, %</t>
        </is>
      </c>
      <c r="B39" s="9">
        <f>B38/B37</f>
        <v/>
      </c>
      <c r="C39" s="9">
        <f>C38/C37</f>
        <v/>
      </c>
      <c r="D39" s="9">
        <f>C39-B39</f>
        <v/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A1" s="1" t="inlineStr">
        <is>
          <t>Как заполнять сверку</t>
        </is>
      </c>
    </row>
    <row r="3">
      <c r="A3" t="n">
        <v>1</v>
      </c>
      <c r="B3" s="11" t="inlineStr">
        <is>
          <t>Возьмите один заказ — лучше тот, что ещё не отгружен или где маржа заметно разошлась с расчётом.</t>
        </is>
      </c>
    </row>
    <row r="4">
      <c r="A4" t="n">
        <v>2</v>
      </c>
      <c r="B4" s="11" t="inlineStr">
        <is>
          <t>В колонку «План» перенесите расчёт, по которому назначали цену: по тем же статьям, что в таблице.</t>
        </is>
      </c>
    </row>
    <row r="5">
      <c r="A5" t="n">
        <v>3</v>
      </c>
      <c r="B5" s="11" t="inlineStr">
        <is>
          <t>В колонку «Факт» — записи по заказу: что списано, сколько часов отработано по участкам, какие расходы оплачены.</t>
        </is>
      </c>
    </row>
    <row r="6">
      <c r="A6" t="n">
        <v>4</v>
      </c>
      <c r="B6" s="11" t="inlineStr">
        <is>
          <t>Материалы пишите по позициям, а не одной суммой: так видно, где разошлась цена, а где количество.</t>
        </is>
      </c>
    </row>
    <row r="7">
      <c r="A7" t="n">
        <v>5</v>
      </c>
      <c r="B7" s="11" t="inlineStr">
        <is>
          <t>Не пропускайте строки, которые берут на заказ целиком: крепёж, расходники, доставку.</t>
        </is>
      </c>
    </row>
    <row r="8">
      <c r="A8" t="n">
        <v>6</v>
      </c>
      <c r="B8" s="11" t="inlineStr">
        <is>
          <t>Для каждой разницы выберите причину из пяти мест и запишите, что исправить в расчёте следующего похожего заказа.</t>
        </is>
      </c>
    </row>
    <row r="9">
      <c r="A9" t="n">
        <v>7</v>
      </c>
      <c r="B9" s="11" t="inlineStr">
        <is>
          <t>Сумму договора внесите в колонку «План» — маржа и её процент посчитаются сами.</t>
        </is>
      </c>
    </row>
    <row r="11">
      <c r="B11" s="11" t="inlineStr">
        <is>
          <t>Как материалы по плану и списанное видны в карточке заказа Цех360: https://ceh360.ru/sebestoimost?utm_source=blog&amp;utm_medium=xlsx&amp;utm_campaign=pochemu-ne-shoditsya-sebestoimost-zakaza</t>
        </is>
      </c>
    </row>
    <row r="12">
      <c r="B12" s="11" t="inlineStr">
        <is>
          <t>Статья с разбором пяти мест: https://ceh360.ru/blog/pochemu-ne-shoditsya-sebestoimost-zakaza?utm_source=blog&amp;utm_medium=xlsx&amp;utm_campaign=pochemu-ne-shoditsya-sebestoimost-zakaza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2026-10-22T14:49:45Z</dcterms:created>
  <dcterms:modified xsi:type="dcterms:W3CDTF">2026-10-22T14:49:45Z</dcterms:modified>
</cp:coreProperties>
</file>